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7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<sst xmlns="http://schemas.openxmlformats.org/spreadsheetml/2006/main" count="49" uniqueCount="35">
  <si>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Simple long pipe pressure drop analysis </t>
  </si>
  <si>
    <t xml:space="preserve">Tom Peterson </t>
  </si>
  <si>
    <t xml:space="preserve">elbows </t>
  </si>
  <si>
    <t>expansions</t>
  </si>
  <si>
    <t>contractions</t>
  </si>
  <si>
    <t>tees</t>
  </si>
  <si>
    <t>outer dia (in)</t>
  </si>
  <si>
    <t>wall (in)</t>
  </si>
  <si>
    <t>inner dia (in)</t>
  </si>
  <si>
    <t>length (ft)</t>
  </si>
  <si>
    <t>hydraulic radius (in)</t>
  </si>
  <si>
    <t>average pressure (psi)</t>
  </si>
  <si>
    <t>inlet temperature (K)</t>
  </si>
  <si>
    <t>inlet density (g/cc)</t>
  </si>
  <si>
    <t>inlet viscosity (g/cm-s)</t>
  </si>
  <si>
    <t xml:space="preserve"> g-cm-sec</t>
  </si>
  <si>
    <t>all units in</t>
  </si>
  <si>
    <t>section 2</t>
  </si>
  <si>
    <t>section 1</t>
  </si>
  <si>
    <t>section 3</t>
  </si>
  <si>
    <t>inlet pressure (psia)</t>
  </si>
  <si>
    <t>exit pressure (psia)</t>
  </si>
  <si>
    <t>flow area (sq.in.)</t>
  </si>
  <si>
    <t>Reynolds number</t>
  </si>
  <si>
    <t>friction factor</t>
  </si>
  <si>
    <t>mass flow (g/sec)</t>
  </si>
  <si>
    <t>If mass flow given:</t>
  </si>
  <si>
    <t>average density (g/cc)</t>
  </si>
  <si>
    <t>If exit pressure given:</t>
  </si>
  <si>
    <t>SUM Ev factors</t>
  </si>
  <si>
    <t>exit density (g/cc)</t>
  </si>
  <si>
    <t>Check delta-P (psid)</t>
  </si>
  <si>
    <t>Formula verified correct, 23 Dec 2008, see Flow-BufferTanks.doc</t>
  </si>
  <si>
    <t>section 4</t>
  </si>
  <si>
    <t>section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</si>
</sst>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1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tabSelected="1" workbookViewId="0" topLeftCell="A1">
      <selection activeCell="H36" sqref="H36"/>
    </sheetView>
  </sheetViews>
  <sheetFormatPr defaultColWidth="11.00390625" defaultRowHeight="12.75"/>
  <cols>
    <col min="1" max="1" width="5.00390625" style="0" customWidth="1"/>
    <col min="2" max="2" width="22.125" style="0" customWidth="1"/>
    <col min="4" max="4" width="12.75390625" style="0" bestFit="1" customWidth="1"/>
    <col min="6" max="6" width="11.625" style="0" bestFit="1" customWidth="1"/>
    <col min="8" max="8" width="11.625" style="0" bestFit="1" customWidth="1"/>
    <col min="9" max="9" width="4.25390625" style="0" customWidth="1"/>
    <col min="10" max="13" width="0" style="0" hidden="1" customWidth="1"/>
  </cols>
  <sheetData>
    <row r="2" ht="12.75">
      <c r="B2" t="s">
        <v>0</v>
      </c>
    </row>
    <row r="3" ht="12.75">
      <c r="B3" t="s">
        <v>1</v>
      </c>
    </row>
    <row r="4" ht="12.75">
      <c r="B4" s="1">
        <v>38343</v>
      </c>
    </row>
    <row r="5" ht="12.75">
      <c r="B5" s="1"/>
    </row>
    <row r="6" spans="2:13" ht="12.75">
      <c r="B6" s="1"/>
      <c r="C6" t="s">
        <v>18</v>
      </c>
      <c r="D6" t="s">
        <v>18</v>
      </c>
      <c r="E6" t="s">
        <v>17</v>
      </c>
      <c r="F6" t="s">
        <v>17</v>
      </c>
      <c r="G6" t="s">
        <v>19</v>
      </c>
      <c r="H6" t="s">
        <v>19</v>
      </c>
      <c r="J6" t="s">
        <v>33</v>
      </c>
      <c r="K6" t="s">
        <v>33</v>
      </c>
      <c r="L6" t="s">
        <v>34</v>
      </c>
      <c r="M6" t="s">
        <v>34</v>
      </c>
    </row>
    <row r="7" spans="4:13" ht="12.75">
      <c r="D7" t="s">
        <v>16</v>
      </c>
      <c r="F7" t="s">
        <v>16</v>
      </c>
      <c r="H7" t="s">
        <v>16</v>
      </c>
      <c r="K7" t="s">
        <v>16</v>
      </c>
      <c r="M7" t="s">
        <v>16</v>
      </c>
    </row>
    <row r="8" spans="4:13" ht="12.75">
      <c r="D8" t="s">
        <v>15</v>
      </c>
      <c r="F8" t="s">
        <v>15</v>
      </c>
      <c r="H8" t="s">
        <v>15</v>
      </c>
      <c r="K8" t="s">
        <v>15</v>
      </c>
      <c r="M8" t="s">
        <v>15</v>
      </c>
    </row>
    <row r="9" spans="2:13" ht="12.75">
      <c r="B9" t="s">
        <v>6</v>
      </c>
      <c r="C9" s="2"/>
      <c r="D9" s="2">
        <f>C9*2.54</f>
        <v>0</v>
      </c>
      <c r="E9" s="2"/>
      <c r="F9" s="2">
        <f>E9*2.54</f>
        <v>0</v>
      </c>
      <c r="G9" s="2">
        <v>0.5</v>
      </c>
      <c r="H9" s="2">
        <f>G9*2.54</f>
        <v>1.27</v>
      </c>
      <c r="I9" s="2"/>
      <c r="J9" s="2">
        <v>0.75</v>
      </c>
      <c r="K9" s="2">
        <f>J9*2.54</f>
        <v>1.905</v>
      </c>
      <c r="L9" s="2"/>
      <c r="M9" s="2">
        <f>L9*2.54</f>
        <v>0</v>
      </c>
    </row>
    <row r="10" spans="2:13" ht="12.75">
      <c r="B10" t="s">
        <v>7</v>
      </c>
      <c r="C10" s="2"/>
      <c r="D10" s="2">
        <f>C10*2.54</f>
        <v>0</v>
      </c>
      <c r="E10" s="2"/>
      <c r="F10" s="2">
        <f>E10*2.54</f>
        <v>0</v>
      </c>
      <c r="G10" s="5">
        <v>0.035</v>
      </c>
      <c r="H10" s="2">
        <f>G10*2.54</f>
        <v>0.0889</v>
      </c>
      <c r="I10" s="2"/>
      <c r="J10" s="5">
        <v>0.035</v>
      </c>
      <c r="K10" s="2">
        <f>J10*2.54</f>
        <v>0.0889</v>
      </c>
      <c r="L10" s="5"/>
      <c r="M10" s="2">
        <f>L10*2.54</f>
        <v>0</v>
      </c>
    </row>
    <row r="11" spans="2:13" ht="12.75">
      <c r="B11" t="s">
        <v>8</v>
      </c>
      <c r="C11" s="2">
        <v>0.995</v>
      </c>
      <c r="D11" s="2">
        <f>C11*2.54</f>
        <v>2.5273</v>
      </c>
      <c r="E11" s="2">
        <v>2.625</v>
      </c>
      <c r="F11" s="2">
        <f>E11*2.54</f>
        <v>6.6675</v>
      </c>
      <c r="G11" s="2">
        <f>G9-2*G10</f>
        <v>0.43</v>
      </c>
      <c r="H11" s="2">
        <f>G11*2.54</f>
        <v>1.0922</v>
      </c>
      <c r="I11" s="2"/>
      <c r="J11" s="2">
        <f>J9-2*J10</f>
        <v>0.6799999999999999</v>
      </c>
      <c r="K11" s="2">
        <f>J11*2.54</f>
        <v>1.7271999999999998</v>
      </c>
      <c r="L11" s="2">
        <v>0.75</v>
      </c>
      <c r="M11" s="2">
        <f>L11*2.54</f>
        <v>1.905</v>
      </c>
    </row>
    <row r="12" spans="2:13" ht="12.75">
      <c r="B12" t="s">
        <v>10</v>
      </c>
      <c r="C12" s="2">
        <f>C11/4</f>
        <v>0.24875</v>
      </c>
      <c r="D12" s="2">
        <f>C12*2.54</f>
        <v>0.631825</v>
      </c>
      <c r="E12" s="2">
        <f>E11/4</f>
        <v>0.65625</v>
      </c>
      <c r="F12" s="2">
        <f>E12*2.54</f>
        <v>1.666875</v>
      </c>
      <c r="G12" s="2">
        <f>G11/4</f>
        <v>0.1075</v>
      </c>
      <c r="H12" s="2">
        <f>G12*2.54</f>
        <v>0.27305</v>
      </c>
      <c r="I12" s="2"/>
      <c r="J12" s="2">
        <f>J11/4</f>
        <v>0.16999999999999998</v>
      </c>
      <c r="K12" s="2">
        <f>J12*2.54</f>
        <v>0.43179999999999996</v>
      </c>
      <c r="L12" s="2">
        <f>L11/4</f>
        <v>0.1875</v>
      </c>
      <c r="M12" s="2">
        <f>L12*2.54</f>
        <v>0.47625</v>
      </c>
    </row>
    <row r="13" spans="2:13" ht="12.75">
      <c r="B13" t="s">
        <v>22</v>
      </c>
      <c r="C13" s="2">
        <f>3.14*(C11^2)/4</f>
        <v>0.7771696250000001</v>
      </c>
      <c r="D13" s="2">
        <f>C13*2.54^2</f>
        <v>5.013987552650001</v>
      </c>
      <c r="E13" s="2">
        <f>3.14*(E11^2)/4</f>
        <v>5.409140625</v>
      </c>
      <c r="F13" s="2">
        <f>E13*2.54^2</f>
        <v>34.89761165625</v>
      </c>
      <c r="G13" s="2">
        <f>3.14*(G11^2)/4</f>
        <v>0.14514649999999998</v>
      </c>
      <c r="H13" s="2">
        <f>G13*2.54^2</f>
        <v>0.9364271593999999</v>
      </c>
      <c r="I13" s="2"/>
      <c r="J13" s="2">
        <f>3.14*(J11^2)/4</f>
        <v>0.362984</v>
      </c>
      <c r="K13" s="2">
        <f>J13*2.54^2</f>
        <v>2.3418275744</v>
      </c>
      <c r="L13" s="2">
        <f>3.14*(L11^2)/4</f>
        <v>0.4415625</v>
      </c>
      <c r="M13" s="2">
        <f>L13*2.54^2</f>
        <v>2.848784625</v>
      </c>
    </row>
    <row r="14" spans="2:13" ht="12.75">
      <c r="B14" t="s">
        <v>9</v>
      </c>
      <c r="C14" s="2">
        <v>60</v>
      </c>
      <c r="D14" s="2">
        <f>C14*12*2.54</f>
        <v>1828.8</v>
      </c>
      <c r="E14" s="2">
        <v>30</v>
      </c>
      <c r="F14" s="2">
        <f>E14*12*2.54</f>
        <v>914.4</v>
      </c>
      <c r="G14" s="2">
        <v>6</v>
      </c>
      <c r="H14" s="2">
        <f>G14*12*2.54</f>
        <v>182.88</v>
      </c>
      <c r="I14" s="2"/>
      <c r="J14" s="2">
        <v>7</v>
      </c>
      <c r="K14" s="2">
        <f>J14*12*2.54</f>
        <v>213.36</v>
      </c>
      <c r="L14" s="2">
        <f>2*4</f>
        <v>8</v>
      </c>
      <c r="M14" s="2">
        <f>L14*12*2.54</f>
        <v>243.84</v>
      </c>
    </row>
    <row r="15" spans="3:13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spans="2:13" ht="12.75">
      <c r="B17" t="s">
        <v>5</v>
      </c>
      <c r="D17">
        <v>0</v>
      </c>
      <c r="F17">
        <v>1</v>
      </c>
      <c r="H17">
        <v>0</v>
      </c>
      <c r="K17">
        <v>0</v>
      </c>
      <c r="M17">
        <v>0</v>
      </c>
    </row>
    <row r="18" spans="2:13" ht="12.75">
      <c r="B18" t="s">
        <v>2</v>
      </c>
      <c r="C18">
        <v>10</v>
      </c>
      <c r="D18">
        <f>1*C18</f>
        <v>10</v>
      </c>
      <c r="E18">
        <v>5</v>
      </c>
      <c r="F18">
        <f>1*E18</f>
        <v>5</v>
      </c>
      <c r="G18">
        <v>3</v>
      </c>
      <c r="H18">
        <f>1*G18</f>
        <v>3</v>
      </c>
      <c r="J18">
        <v>3</v>
      </c>
      <c r="K18">
        <v>2</v>
      </c>
      <c r="L18">
        <v>3</v>
      </c>
      <c r="M18">
        <v>2</v>
      </c>
    </row>
    <row r="19" spans="2:13" ht="12.75">
      <c r="B19" t="s">
        <v>3</v>
      </c>
      <c r="D19">
        <v>1</v>
      </c>
      <c r="F19">
        <v>0</v>
      </c>
      <c r="H19">
        <v>1</v>
      </c>
      <c r="K19">
        <v>1</v>
      </c>
      <c r="M19">
        <v>1</v>
      </c>
    </row>
    <row r="20" spans="2:13" ht="12.75">
      <c r="B20" t="s">
        <v>4</v>
      </c>
      <c r="D20">
        <v>0</v>
      </c>
      <c r="F20">
        <v>0</v>
      </c>
      <c r="H20">
        <v>1</v>
      </c>
      <c r="K20">
        <v>1</v>
      </c>
      <c r="M20">
        <v>1</v>
      </c>
    </row>
    <row r="21" spans="2:13" ht="12.75">
      <c r="B21" t="s">
        <v>29</v>
      </c>
      <c r="D21">
        <f>SUM(D17:D20)</f>
        <v>11</v>
      </c>
      <c r="F21">
        <f>SUM(F17:F20)</f>
        <v>6</v>
      </c>
      <c r="H21">
        <f>SUM(H17:H20)</f>
        <v>5</v>
      </c>
      <c r="K21">
        <f>SUM(K17:K20)</f>
        <v>4</v>
      </c>
      <c r="M21">
        <f>SUM(M17:M20)</f>
        <v>4</v>
      </c>
    </row>
    <row r="23" spans="2:13" ht="12.75">
      <c r="B23" t="s">
        <v>20</v>
      </c>
      <c r="C23" s="2">
        <v>300</v>
      </c>
      <c r="D23" s="2">
        <f>C23/0.000014505</f>
        <v>20682523.26783868</v>
      </c>
      <c r="E23" s="6">
        <f>C30</f>
        <v>285</v>
      </c>
      <c r="F23" s="2">
        <f>E23/0.000014505</f>
        <v>19648397.104446743</v>
      </c>
      <c r="G23" s="7">
        <f>E30</f>
        <v>284.87</v>
      </c>
      <c r="H23" s="2">
        <f>G23/0.000014505</f>
        <v>19639434.677697346</v>
      </c>
      <c r="I23" s="2"/>
      <c r="J23" s="2">
        <v>115</v>
      </c>
      <c r="K23" s="2">
        <f>J23/0.000014505</f>
        <v>7928300.586004826</v>
      </c>
      <c r="L23" s="2">
        <v>100</v>
      </c>
      <c r="M23" s="2">
        <f>L23/0.000014505</f>
        <v>6894174.422612892</v>
      </c>
    </row>
    <row r="24" spans="2:13" ht="12.75">
      <c r="B24" t="s">
        <v>12</v>
      </c>
      <c r="C24" s="2"/>
      <c r="D24" s="2">
        <v>300</v>
      </c>
      <c r="E24" s="2"/>
      <c r="F24" s="2">
        <v>300</v>
      </c>
      <c r="G24" s="2"/>
      <c r="H24" s="2">
        <v>300</v>
      </c>
      <c r="I24" s="2"/>
      <c r="J24" s="2"/>
      <c r="K24" s="2">
        <v>300</v>
      </c>
      <c r="L24" s="2"/>
      <c r="M24" s="2">
        <v>300</v>
      </c>
    </row>
    <row r="25" spans="2:13" ht="12.75">
      <c r="B25" t="s">
        <v>13</v>
      </c>
      <c r="C25" s="2"/>
      <c r="D25" s="3">
        <v>0.00322</v>
      </c>
      <c r="E25" s="2"/>
      <c r="F25" s="3">
        <f>D25*F23/D23</f>
        <v>0.003059</v>
      </c>
      <c r="G25" s="2"/>
      <c r="H25" s="3">
        <f>D25*H23/D23</f>
        <v>0.003057604666666666</v>
      </c>
      <c r="I25" s="3"/>
      <c r="J25" s="2"/>
      <c r="K25" s="3">
        <f>F25*K23/F23</f>
        <v>0.0012343333333333334</v>
      </c>
      <c r="L25" s="2"/>
      <c r="M25" s="3">
        <f>H25*M23/H23</f>
        <v>0.0010733333333333333</v>
      </c>
    </row>
    <row r="26" spans="2:13" ht="12.75">
      <c r="B26" t="s">
        <v>14</v>
      </c>
      <c r="C26" s="2"/>
      <c r="D26" s="3">
        <v>0.0002</v>
      </c>
      <c r="E26" s="2"/>
      <c r="F26" s="3">
        <v>0.0002</v>
      </c>
      <c r="G26" s="2"/>
      <c r="H26" s="3">
        <v>0.0002</v>
      </c>
      <c r="I26" s="3"/>
      <c r="J26" s="2"/>
      <c r="K26" s="3">
        <v>0.0002</v>
      </c>
      <c r="L26" s="2"/>
      <c r="M26" s="3">
        <v>0.0002</v>
      </c>
    </row>
    <row r="27" spans="2:13" ht="12.75">
      <c r="B27" t="s">
        <v>23</v>
      </c>
      <c r="D27" s="4">
        <f>4*D36/(D26*3.14*D11)</f>
        <v>201710.723904116</v>
      </c>
      <c r="F27" s="4">
        <f>4*F36/(F26*3.14*F11)</f>
        <v>83478.4440251696</v>
      </c>
      <c r="H27" s="4">
        <f>4*H36/(H26*3.14*H11)</f>
        <v>397055.16603452753</v>
      </c>
      <c r="I27" s="4"/>
      <c r="K27" s="4">
        <f>4*K36/(K26*3.14*K11)</f>
        <v>165579.88459476797</v>
      </c>
      <c r="M27" s="4">
        <f>4*M36/(M26*3.14*M11)</f>
        <v>168150.4151010338</v>
      </c>
    </row>
    <row r="28" spans="2:13" ht="12.75">
      <c r="B28" t="s">
        <v>24</v>
      </c>
      <c r="D28" s="3">
        <v>0.005</v>
      </c>
      <c r="F28" s="3">
        <v>0.005</v>
      </c>
      <c r="H28" s="3">
        <v>0.005</v>
      </c>
      <c r="I28" s="3"/>
      <c r="K28" s="3">
        <v>0.005</v>
      </c>
      <c r="M28" s="3">
        <v>0.005</v>
      </c>
    </row>
    <row r="29" spans="4:13" ht="12.75">
      <c r="D29" s="3"/>
      <c r="F29" s="3"/>
      <c r="H29" s="3"/>
      <c r="I29" s="3"/>
      <c r="K29" s="3"/>
      <c r="M29" s="3"/>
    </row>
    <row r="30" spans="2:13" ht="12.75">
      <c r="B30" t="s">
        <v>21</v>
      </c>
      <c r="C30" s="6">
        <v>285</v>
      </c>
      <c r="D30" s="2">
        <f>C30/0.000014505</f>
        <v>19648397.104446743</v>
      </c>
      <c r="E30" s="7">
        <v>284.87</v>
      </c>
      <c r="F30" s="2">
        <f>E30/0.000014505</f>
        <v>19639434.677697346</v>
      </c>
      <c r="G30" s="2">
        <v>100</v>
      </c>
      <c r="H30" s="2">
        <f>G30/0.000014505</f>
        <v>6894174.422612892</v>
      </c>
      <c r="I30" s="2"/>
      <c r="J30" s="2">
        <v>100</v>
      </c>
      <c r="K30" s="2">
        <f>J30/0.000014505</f>
        <v>6894174.422612892</v>
      </c>
      <c r="L30" s="2">
        <v>85</v>
      </c>
      <c r="M30" s="2">
        <f>L30/0.000014505</f>
        <v>5860048.259220959</v>
      </c>
    </row>
    <row r="31" spans="2:13" ht="12.75">
      <c r="B31" t="s">
        <v>30</v>
      </c>
      <c r="C31" s="2"/>
      <c r="D31" s="3">
        <f>D25*D30/D23</f>
        <v>0.003059</v>
      </c>
      <c r="E31" s="2"/>
      <c r="F31" s="3">
        <f>F25*F30/F23</f>
        <v>0.0030576046666666665</v>
      </c>
      <c r="G31" s="2"/>
      <c r="H31" s="3">
        <f>H25*H30/H23</f>
        <v>0.0010733333333333333</v>
      </c>
      <c r="I31" s="3"/>
      <c r="J31" s="2"/>
      <c r="K31" s="3">
        <f>K25*K30/K23</f>
        <v>0.0010733333333333333</v>
      </c>
      <c r="L31" s="2"/>
      <c r="M31" s="3">
        <f>M25*M30/M23</f>
        <v>0.0009123333333333332</v>
      </c>
    </row>
    <row r="32" spans="2:13" ht="12.75">
      <c r="B32" t="s">
        <v>11</v>
      </c>
      <c r="C32" s="2">
        <f>(C23+C30)/2</f>
        <v>292.5</v>
      </c>
      <c r="D32" s="2">
        <f>C32/0.000014505</f>
        <v>20165460.18614271</v>
      </c>
      <c r="E32" s="2">
        <f>(E23+E30)/2</f>
        <v>284.935</v>
      </c>
      <c r="F32" s="2">
        <f>E32/0.000014505</f>
        <v>19643915.891072046</v>
      </c>
      <c r="G32" s="2">
        <f>(G23+G30)/2</f>
        <v>192.435</v>
      </c>
      <c r="H32" s="2">
        <f>G32/0.000014505</f>
        <v>13266804.55015512</v>
      </c>
      <c r="I32" s="2"/>
      <c r="J32" s="2">
        <f>(J23+J30)/2</f>
        <v>107.5</v>
      </c>
      <c r="K32" s="2">
        <f>J32/0.000014505</f>
        <v>7411237.50430886</v>
      </c>
      <c r="L32" s="2">
        <f>(L23+L30)/2</f>
        <v>92.5</v>
      </c>
      <c r="M32" s="2">
        <f>L32/0.000014505</f>
        <v>6377111.340916925</v>
      </c>
    </row>
    <row r="33" spans="2:13" ht="12.75">
      <c r="B33" t="s">
        <v>27</v>
      </c>
      <c r="D33" s="3">
        <f>SQRT(D25*D31)</f>
        <v>0.0031384677790284865</v>
      </c>
      <c r="F33" s="3">
        <f>SQRT(F25*F31)</f>
        <v>0.0030583022537567037</v>
      </c>
      <c r="H33" s="3">
        <f>SQRT(H25*H31)</f>
        <v>0.0018115819078608861</v>
      </c>
      <c r="I33" s="3"/>
      <c r="K33" s="3">
        <f>SQRT(K25*K31)</f>
        <v>0.0011510217683046273</v>
      </c>
      <c r="M33" s="3">
        <f>SQRT(M25*M31)</f>
        <v>0.0009895644384161032</v>
      </c>
    </row>
    <row r="34" spans="4:13" ht="12.75">
      <c r="D34" s="3"/>
      <c r="F34" s="3"/>
      <c r="H34" s="3"/>
      <c r="I34" s="3"/>
      <c r="K34" s="3"/>
      <c r="M34" s="3"/>
    </row>
    <row r="35" ht="12.75">
      <c r="B35" t="s">
        <v>28</v>
      </c>
    </row>
    <row r="36" spans="2:13" ht="12.75">
      <c r="B36" t="s">
        <v>25</v>
      </c>
      <c r="D36" s="2">
        <f>D13*D33*SQRT((2*D23/D25)*LN(D23/D30)/(D14*D28/D12+D21))</f>
        <v>80.03601146609097</v>
      </c>
      <c r="F36" s="2">
        <f>F13*F33*SQRT((2*F23/F25)*LN(F23/F30)/(F14*F28/F12+F21))</f>
        <v>87.38502650943751</v>
      </c>
      <c r="H36" s="2">
        <f>H13*H33*SQRT((2*H23/H25)*LN(H23/H30)/(H14*H28/H12+H21))</f>
        <v>68.08519341783703</v>
      </c>
      <c r="I36" s="2"/>
      <c r="K36" s="2">
        <f>K13*K33*SQRT((2*K23/K25)*LN(K23/K30)/(K14*K28/K12+K21))</f>
        <v>44.90036353751707</v>
      </c>
      <c r="M36" s="2">
        <f>M13*M33*SQRT((2*M23/M25)*LN(M23/M30)/(M14*M28/M12+M21))</f>
        <v>50.2912669004927</v>
      </c>
    </row>
    <row r="37" spans="2:13" ht="12.75">
      <c r="B37" t="s">
        <v>32</v>
      </c>
      <c r="D37" s="2"/>
      <c r="F37" s="2"/>
      <c r="H37" s="2"/>
      <c r="I37" s="2"/>
      <c r="K37" s="2"/>
      <c r="M37" s="2"/>
    </row>
    <row r="38" spans="4:13" ht="12.75">
      <c r="D38" s="2"/>
      <c r="F38" s="2"/>
      <c r="H38" s="2"/>
      <c r="I38" s="2"/>
      <c r="K38" s="2"/>
      <c r="M38" s="2"/>
    </row>
    <row r="40" ht="12.75">
      <c r="B40" t="s">
        <v>26</v>
      </c>
    </row>
    <row r="41" spans="2:13" ht="12.75">
      <c r="B41" t="s">
        <v>21</v>
      </c>
      <c r="D41" s="2">
        <f>C41/0.000014505</f>
        <v>0</v>
      </c>
      <c r="F41" s="2">
        <f>E41/0.000014505</f>
        <v>0</v>
      </c>
      <c r="H41" s="2">
        <f>G41/0.000014505</f>
        <v>0</v>
      </c>
      <c r="I41" s="2"/>
      <c r="K41" s="2">
        <f>J41/0.000014505</f>
        <v>0</v>
      </c>
      <c r="M41" s="2">
        <f>L41/0.000014505</f>
        <v>0</v>
      </c>
    </row>
    <row r="45" spans="2:4" ht="12.75">
      <c r="B45" t="s">
        <v>31</v>
      </c>
      <c r="C45">
        <f>D45*0.0000145</f>
        <v>14.993185685866402</v>
      </c>
      <c r="D45">
        <f>(0.5*D36^2/(D33*D13^2))*(D14*D28/D12+D21)</f>
        <v>1034012.8059218208</v>
      </c>
    </row>
    <row r="46" ht="12.75">
      <c r="C46">
        <f>(D23/D25)*D33*LN(D23/D30)*0.0000145</f>
        <v>14.993185685866406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Peterson</dc:creator>
  <cp:keywords/>
  <dc:description/>
  <cp:lastModifiedBy>Tom Peterson</cp:lastModifiedBy>
  <dcterms:created xsi:type="dcterms:W3CDTF">2008-12-23T17:00:31Z</dcterms:created>
  <dcterms:modified xsi:type="dcterms:W3CDTF">2013-01-21T18:21:00Z</dcterms:modified>
  <cp:category/>
  <cp:version/>
  <cp:contentType/>
  <cp:contentStatus/>
</cp:coreProperties>
</file>